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s1usorg-my.sharepoint.com/personal/adejesus_gs1us_org/Documents/Documents/VDC/"/>
    </mc:Choice>
  </mc:AlternateContent>
  <xr:revisionPtr revIDLastSave="4" documentId="8_{4AFAA77D-731C-4D3C-BB73-E5565CC4DC6A}" xr6:coauthVersionLast="47" xr6:coauthVersionMax="47" xr10:uidLastSave="{94DC7031-F01F-4AD9-B2D2-9FEB4AAF40DC}"/>
  <workbookProtection workbookAlgorithmName="SHA-512" workbookHashValue="56pYtgI15/aRsDHx5AfejJi6746KsXsVe9hG5FoWGGbWbRBMlh+oVIWltUtgMTpNfG3m4vca8O73GHhfhgYeDA==" workbookSaltValue="qF4eUEaltoSdqH5iFrUF3g==" workbookSpinCount="100000" lockStructure="1"/>
  <bookViews>
    <workbookView xWindow="-120" yWindow="-120" windowWidth="29040" windowHeight="15720" xr2:uid="{00000000-000D-0000-FFFF-FFFF00000000}"/>
  </bookViews>
  <sheets>
    <sheet name="2D Barcode ROI Calculator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3" i="1"/>
  <c r="C41" i="1"/>
  <c r="C44" i="1" s="1"/>
  <c r="C29" i="1"/>
  <c r="C30" i="1" s="1"/>
  <c r="C31" i="1" s="1"/>
  <c r="C39" i="1"/>
  <c r="C40" i="1" s="1"/>
  <c r="C27" i="1"/>
  <c r="C28" i="1" s="1"/>
  <c r="C32" i="1" l="1"/>
  <c r="C34" i="1" s="1"/>
  <c r="C42" i="1"/>
  <c r="C43" i="1" s="1"/>
  <c r="C46" i="1" l="1"/>
  <c r="C49" i="1" s="1"/>
</calcChain>
</file>

<file path=xl/sharedStrings.xml><?xml version="1.0" encoding="utf-8"?>
<sst xmlns="http://schemas.openxmlformats.org/spreadsheetml/2006/main" count="63" uniqueCount="50">
  <si>
    <t>Metric</t>
  </si>
  <si>
    <t>Value</t>
  </si>
  <si>
    <t>Operating days per year</t>
  </si>
  <si>
    <t>Labels scanned per day</t>
  </si>
  <si>
    <t>First-pass fail rate (CURRENT 1D)</t>
  </si>
  <si>
    <t>Relabeling rate (CURRENT 1D)</t>
  </si>
  <si>
    <t>LABOR COST</t>
  </si>
  <si>
    <t>OPERATING DAYS PER YEAR</t>
  </si>
  <si>
    <t>LABELS SCANNED PER DAY</t>
  </si>
  <si>
    <t>FIRST PASS FAIL RATE (2D)</t>
  </si>
  <si>
    <t>FIRST PASS FAIL RATE (1D)</t>
  </si>
  <si>
    <t>TIME LOST (Seconds)</t>
  </si>
  <si>
    <t>RELABELING RATE (1D)</t>
  </si>
  <si>
    <t>RELABELING RATE (2D)</t>
  </si>
  <si>
    <t>TIME TO RELABEL (SECONDS)</t>
  </si>
  <si>
    <t>COST PER MIS-SHIPMENT ERROR</t>
  </si>
  <si>
    <t>Cost per relabel (label cost)</t>
  </si>
  <si>
    <t>COST PER LABEL</t>
  </si>
  <si>
    <t>PICKING/SHIPMENT ERROR RATE</t>
  </si>
  <si>
    <t xml:space="preserve"> </t>
  </si>
  <si>
    <t>Items shipped per shift</t>
  </si>
  <si>
    <t>ITEMS SHIPPED PER SHIFT</t>
  </si>
  <si>
    <t xml:space="preserve">TOTAL ANNUAL COST/FACILITY  </t>
  </si>
  <si>
    <t>Relabeling events per day</t>
  </si>
  <si>
    <t>PALLETS RECEIVED PER DAY</t>
  </si>
  <si>
    <t>CASES RECEIVED PER DAY</t>
  </si>
  <si>
    <t>Shifts per day</t>
  </si>
  <si>
    <t>SHIFTS PER DAY</t>
  </si>
  <si>
    <t>Pallets received per shift</t>
  </si>
  <si>
    <t>Cases received per shift</t>
  </si>
  <si>
    <t>Picking/shipment error rate (CURRENT 1D)</t>
  </si>
  <si>
    <t>Picking/shipment error rate (CURRENT 2D)</t>
  </si>
  <si>
    <t>Rescan labor cost per year</t>
  </si>
  <si>
    <t>Relabeling labor cost per year</t>
  </si>
  <si>
    <t>Relabeling label cost per year</t>
  </si>
  <si>
    <t>Shipment error cost per year</t>
  </si>
  <si>
    <t>Relabeling rate (CURRENT 2D)</t>
  </si>
  <si>
    <t>First-pass fail rate (CURRENT 2D)</t>
  </si>
  <si>
    <t>COST TO OPERATIONS: 1D DOMINANT INFRASTRUCTURE</t>
  </si>
  <si>
    <t>COST TO OPERATIONS: 2D DOMINANT INFRASTRUCTURE</t>
  </si>
  <si>
    <t>2D COST BENEFIT OVER 1D SOLUTIONS PER FACILITY</t>
  </si>
  <si>
    <t>Hourly labor cost (USD)</t>
  </si>
  <si>
    <t>Time lost per failed scan (seconds)</t>
  </si>
  <si>
    <t>Time per relabel (seconds)</t>
  </si>
  <si>
    <t>Cost per misshipment error (USD)</t>
  </si>
  <si>
    <t>Rescan labor time lost per year (Hours)</t>
  </si>
  <si>
    <t>Relabeling labor lost per year (Hours)</t>
  </si>
  <si>
    <t>Average Values (weighted avgs from survey)</t>
  </si>
  <si>
    <t>2D OVER 1D Barcode Cost Benefit Analysis Calculator - Per Logistics Fulfillment Center</t>
  </si>
  <si>
    <t>INSTRUCTIONS: ENTER APPROPRIATE VALUES IN FIELDS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</si>
</sst>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_(&quot;$&quot;* #,##0.0_);_(&quot;$&quot;* \(#,##0.0\);_(&quot;$&quot;* &quot;-&quot;??_);_(@_)"/>
    <numFmt numFmtId="168" formatCode="_(&quot;$&quot;* #,##0.000_);_(&quot;$&quot;* \(#,##0.000\);_(&quot;$&quot;* &quot;-&quot;??_);_(@_)"/>
    <numFmt numFmtId="169" formatCode="&quot;$&quot;#,##0.000_);\(&quot;$&quot;#,##0.000\)"/>
    <numFmt numFmtId="170" formatCode="0.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3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0" fillId="2" borderId="2" xfId="2" applyNumberFormat="1" applyFont="1" applyFill="1" applyBorder="1" applyAlignment="1">
      <alignment horizontal="center"/>
    </xf>
    <xf numFmtId="165" fontId="0" fillId="0" borderId="0" xfId="2" applyNumberFormat="1" applyFont="1"/>
    <xf numFmtId="164" fontId="0" fillId="0" borderId="0" xfId="1" applyNumberFormat="1" applyFont="1"/>
    <xf numFmtId="166" fontId="0" fillId="0" borderId="0" xfId="1" applyNumberFormat="1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7" fontId="0" fillId="0" borderId="0" xfId="3" applyNumberFormat="1" applyFont="1"/>
    <xf numFmtId="44" fontId="0" fillId="0" borderId="0" xfId="3" applyFont="1" applyAlignment="1">
      <alignment horizontal="right"/>
    </xf>
    <xf numFmtId="168" fontId="0" fillId="0" borderId="0" xfId="3" applyNumberFormat="1" applyFont="1"/>
    <xf numFmtId="7" fontId="0" fillId="2" borderId="2" xfId="3" applyNumberFormat="1" applyFont="1" applyFill="1" applyBorder="1" applyAlignment="1">
      <alignment horizontal="center" vertical="center"/>
    </xf>
    <xf numFmtId="7" fontId="0" fillId="2" borderId="3" xfId="3" applyNumberFormat="1" applyFont="1" applyFill="1" applyBorder="1" applyAlignment="1">
      <alignment horizontal="center"/>
    </xf>
    <xf numFmtId="37" fontId="0" fillId="2" borderId="2" xfId="3" applyNumberFormat="1" applyFont="1" applyFill="1" applyBorder="1" applyAlignment="1">
      <alignment horizontal="center"/>
    </xf>
    <xf numFmtId="0" fontId="0" fillId="2" borderId="4" xfId="0" applyFill="1" applyBorder="1"/>
    <xf numFmtId="0" fontId="2" fillId="2" borderId="3" xfId="0" applyFont="1" applyFill="1" applyBorder="1"/>
    <xf numFmtId="0" fontId="6" fillId="2" borderId="0" xfId="0" applyFont="1" applyFill="1"/>
    <xf numFmtId="0" fontId="7" fillId="2" borderId="0" xfId="0" applyFont="1" applyFill="1"/>
    <xf numFmtId="3" fontId="0" fillId="2" borderId="4" xfId="0" applyNumberFormat="1" applyFill="1" applyBorder="1" applyAlignment="1" applyProtection="1">
      <alignment horizontal="center" vertical="center"/>
      <protection hidden="1"/>
    </xf>
    <xf numFmtId="5" fontId="0" fillId="2" borderId="2" xfId="0" applyNumberFormat="1" applyFill="1" applyBorder="1" applyAlignment="1" applyProtection="1">
      <alignment horizontal="center" vertical="center"/>
      <protection hidden="1"/>
    </xf>
    <xf numFmtId="37" fontId="0" fillId="2" borderId="2" xfId="1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5" fontId="0" fillId="2" borderId="2" xfId="0" applyNumberFormat="1" applyFill="1" applyBorder="1" applyAlignment="1" applyProtection="1">
      <alignment horizontal="center"/>
      <protection hidden="1"/>
    </xf>
    <xf numFmtId="5" fontId="2" fillId="2" borderId="3" xfId="0" applyNumberFormat="1" applyFont="1" applyFill="1" applyBorder="1" applyAlignment="1" applyProtection="1">
      <alignment horizontal="center" vertical="center"/>
      <protection hidden="1"/>
    </xf>
    <xf numFmtId="37" fontId="0" fillId="2" borderId="2" xfId="0" applyNumberFormat="1" applyFill="1" applyBorder="1" applyAlignment="1" applyProtection="1">
      <alignment horizontal="center" vertical="center"/>
      <protection hidden="1"/>
    </xf>
    <xf numFmtId="5" fontId="6" fillId="2" borderId="0" xfId="0" applyNumberFormat="1" applyFont="1" applyFill="1" applyAlignment="1" applyProtection="1">
      <alignment horizontal="center"/>
      <protection hidden="1"/>
    </xf>
    <xf numFmtId="7" fontId="8" fillId="4" borderId="2" xfId="3" applyNumberFormat="1" applyFont="1" applyFill="1" applyBorder="1" applyAlignment="1" applyProtection="1">
      <alignment horizontal="center" vertical="center"/>
      <protection locked="0"/>
    </xf>
    <xf numFmtId="3" fontId="8" fillId="4" borderId="2" xfId="0" applyNumberFormat="1" applyFont="1" applyFill="1" applyBorder="1" applyAlignment="1" applyProtection="1">
      <alignment horizontal="center" vertical="center"/>
      <protection locked="0"/>
    </xf>
    <xf numFmtId="37" fontId="8" fillId="4" borderId="2" xfId="1" applyNumberFormat="1" applyFont="1" applyFill="1" applyBorder="1" applyAlignment="1" applyProtection="1">
      <alignment horizontal="center" vertical="center"/>
      <protection locked="0"/>
    </xf>
    <xf numFmtId="165" fontId="8" fillId="4" borderId="2" xfId="2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69" fontId="8" fillId="4" borderId="2" xfId="3" applyNumberFormat="1" applyFont="1" applyFill="1" applyBorder="1" applyAlignment="1" applyProtection="1">
      <alignment horizontal="center" vertical="center"/>
      <protection locked="0"/>
    </xf>
    <xf numFmtId="37" fontId="8" fillId="4" borderId="2" xfId="3" applyNumberFormat="1" applyFont="1" applyFill="1" applyBorder="1" applyAlignment="1" applyProtection="1">
      <alignment horizontal="center" vertical="center"/>
      <protection locked="0"/>
    </xf>
    <xf numFmtId="165" fontId="8" fillId="4" borderId="2" xfId="3" applyNumberFormat="1" applyFont="1" applyFill="1" applyBorder="1" applyAlignment="1" applyProtection="1">
      <alignment horizontal="center" vertical="center"/>
      <protection locked="0"/>
    </xf>
    <xf numFmtId="7" fontId="8" fillId="4" borderId="3" xfId="3" applyNumberFormat="1" applyFont="1" applyFill="1" applyBorder="1" applyAlignment="1" applyProtection="1">
      <alignment horizontal="center" vertical="center"/>
      <protection locked="0"/>
    </xf>
    <xf numFmtId="170" fontId="0" fillId="2" borderId="2" xfId="0" applyNumberFormat="1" applyFill="1" applyBorder="1" applyAlignment="1" applyProtection="1">
      <alignment horizontal="center" vertical="center"/>
      <protection hidden="1"/>
    </xf>
    <xf numFmtId="169" fontId="0" fillId="2" borderId="2" xfId="3" applyNumberFormat="1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9"/>
  <sheetViews>
    <sheetView tabSelected="1" zoomScaleNormal="100" workbookViewId="0">
      <selection activeCell="C7" sqref="C7"/>
    </sheetView>
  </sheetViews>
  <sheetFormatPr defaultColWidth="9.28515625" defaultRowHeight="15" x14ac:dyDescent="0.25"/>
  <cols>
    <col min="1" max="1" width="9.28515625" style="1"/>
    <col min="2" max="2" width="68.7109375" style="1" bestFit="1" customWidth="1"/>
    <col min="3" max="4" width="45.7109375" style="1" customWidth="1"/>
    <col min="5" max="16384" width="9.28515625" style="1"/>
  </cols>
  <sheetData>
    <row r="3" spans="2:4" ht="26.25" x14ac:dyDescent="0.4">
      <c r="B3" s="25" t="s">
        <v>48</v>
      </c>
    </row>
    <row r="5" spans="2:4" ht="15.75" thickBot="1" x14ac:dyDescent="0.3">
      <c r="B5" s="3" t="s">
        <v>49</v>
      </c>
    </row>
    <row r="6" spans="2:4" ht="15.75" thickBot="1" x14ac:dyDescent="0.3">
      <c r="B6" s="8" t="s">
        <v>0</v>
      </c>
      <c r="C6" s="9" t="s">
        <v>1</v>
      </c>
      <c r="D6" s="9" t="s">
        <v>47</v>
      </c>
    </row>
    <row r="7" spans="2:4" ht="15.75" x14ac:dyDescent="0.25">
      <c r="B7" s="5" t="s">
        <v>41</v>
      </c>
      <c r="C7" s="34">
        <v>20</v>
      </c>
      <c r="D7" s="19">
        <v>20.22</v>
      </c>
    </row>
    <row r="8" spans="2:4" ht="15.75" x14ac:dyDescent="0.25">
      <c r="B8" s="5" t="s">
        <v>2</v>
      </c>
      <c r="C8" s="35">
        <v>290</v>
      </c>
      <c r="D8" s="7">
        <v>292</v>
      </c>
    </row>
    <row r="9" spans="2:4" ht="15.75" x14ac:dyDescent="0.25">
      <c r="B9" s="5" t="s">
        <v>26</v>
      </c>
      <c r="C9" s="35">
        <v>2</v>
      </c>
      <c r="D9" s="7">
        <v>2.2000000000000002</v>
      </c>
    </row>
    <row r="10" spans="2:4" ht="15.75" x14ac:dyDescent="0.25">
      <c r="B10" s="5" t="s">
        <v>28</v>
      </c>
      <c r="C10" s="35">
        <v>700</v>
      </c>
      <c r="D10" s="7">
        <v>680</v>
      </c>
    </row>
    <row r="11" spans="2:4" ht="15.75" x14ac:dyDescent="0.25">
      <c r="B11" s="5" t="s">
        <v>29</v>
      </c>
      <c r="C11" s="36">
        <v>15000</v>
      </c>
      <c r="D11" s="7">
        <v>13970</v>
      </c>
    </row>
    <row r="12" spans="2:4" ht="15.75" x14ac:dyDescent="0.25">
      <c r="B12" s="5" t="s">
        <v>3</v>
      </c>
      <c r="C12" s="36">
        <v>22250</v>
      </c>
      <c r="D12" s="7">
        <v>23465</v>
      </c>
    </row>
    <row r="13" spans="2:4" ht="15.75" x14ac:dyDescent="0.25">
      <c r="B13" s="5" t="s">
        <v>4</v>
      </c>
      <c r="C13" s="37">
        <v>7.0000000000000007E-2</v>
      </c>
      <c r="D13" s="10">
        <v>7.0000000000000007E-2</v>
      </c>
    </row>
    <row r="14" spans="2:4" ht="15.75" hidden="1" x14ac:dyDescent="0.25">
      <c r="B14" s="5" t="s">
        <v>37</v>
      </c>
      <c r="C14" s="37">
        <v>0.01</v>
      </c>
      <c r="D14" s="10">
        <v>0.01</v>
      </c>
    </row>
    <row r="15" spans="2:4" ht="15.75" x14ac:dyDescent="0.25">
      <c r="B15" s="5" t="s">
        <v>42</v>
      </c>
      <c r="C15" s="38">
        <v>35</v>
      </c>
      <c r="D15" s="7">
        <v>36</v>
      </c>
    </row>
    <row r="16" spans="2:4" ht="15.75" x14ac:dyDescent="0.25">
      <c r="B16" s="5" t="s">
        <v>5</v>
      </c>
      <c r="C16" s="37">
        <v>1.4999999999999999E-2</v>
      </c>
      <c r="D16" s="10">
        <v>1.4999999999999999E-2</v>
      </c>
    </row>
    <row r="17" spans="2:4" ht="15.75" hidden="1" x14ac:dyDescent="0.25">
      <c r="B17" s="5" t="s">
        <v>36</v>
      </c>
      <c r="C17" s="37">
        <v>5.0000000000000001E-3</v>
      </c>
      <c r="D17" s="10">
        <v>5.0000000000000001E-3</v>
      </c>
    </row>
    <row r="18" spans="2:4" ht="15.75" x14ac:dyDescent="0.25">
      <c r="B18" s="5" t="s">
        <v>43</v>
      </c>
      <c r="C18" s="38">
        <v>42</v>
      </c>
      <c r="D18" s="7">
        <v>42</v>
      </c>
    </row>
    <row r="19" spans="2:4" ht="15.75" x14ac:dyDescent="0.25">
      <c r="B19" s="5" t="s">
        <v>16</v>
      </c>
      <c r="C19" s="39">
        <v>1.4999999999999999E-2</v>
      </c>
      <c r="D19" s="44">
        <v>1.4999999999999999E-2</v>
      </c>
    </row>
    <row r="20" spans="2:4" ht="15.75" x14ac:dyDescent="0.25">
      <c r="B20" s="5" t="s">
        <v>20</v>
      </c>
      <c r="C20" s="40">
        <v>2000</v>
      </c>
      <c r="D20" s="21">
        <v>2000</v>
      </c>
    </row>
    <row r="21" spans="2:4" ht="15.75" x14ac:dyDescent="0.25">
      <c r="B21" s="5" t="s">
        <v>30</v>
      </c>
      <c r="C21" s="41">
        <v>1.4999999999999999E-2</v>
      </c>
      <c r="D21" s="10">
        <v>1.4999999999999999E-2</v>
      </c>
    </row>
    <row r="22" spans="2:4" ht="15.75" x14ac:dyDescent="0.25">
      <c r="B22" s="5" t="s">
        <v>31</v>
      </c>
      <c r="C22" s="41">
        <v>6.0000000000000001E-3</v>
      </c>
      <c r="D22" s="10">
        <v>6.0000000000000001E-3</v>
      </c>
    </row>
    <row r="23" spans="2:4" ht="16.5" thickBot="1" x14ac:dyDescent="0.3">
      <c r="B23" s="6" t="s">
        <v>44</v>
      </c>
      <c r="C23" s="42">
        <v>40</v>
      </c>
      <c r="D23" s="20">
        <v>40</v>
      </c>
    </row>
    <row r="24" spans="2:4" x14ac:dyDescent="0.25">
      <c r="B24" s="1" t="s">
        <v>19</v>
      </c>
      <c r="C24" s="14"/>
      <c r="D24" s="15"/>
    </row>
    <row r="25" spans="2:4" ht="15.75" thickBot="1" x14ac:dyDescent="0.3">
      <c r="B25" s="2" t="s">
        <v>38</v>
      </c>
      <c r="C25" s="14"/>
      <c r="D25" s="15"/>
    </row>
    <row r="26" spans="2:4" ht="15.75" thickBot="1" x14ac:dyDescent="0.3">
      <c r="B26" s="4" t="s">
        <v>0</v>
      </c>
      <c r="C26" s="4" t="s">
        <v>1</v>
      </c>
      <c r="D26" s="15"/>
    </row>
    <row r="27" spans="2:4" x14ac:dyDescent="0.25">
      <c r="B27" s="22" t="s">
        <v>45</v>
      </c>
      <c r="C27" s="26">
        <f>((((C13*C12)*C8)*C15)/60)/60</f>
        <v>4391.2847222222226</v>
      </c>
      <c r="D27" s="15"/>
    </row>
    <row r="28" spans="2:4" x14ac:dyDescent="0.25">
      <c r="B28" s="5" t="s">
        <v>32</v>
      </c>
      <c r="C28" s="27">
        <f>(C27*C7)</f>
        <v>87825.694444444453</v>
      </c>
      <c r="D28" s="15"/>
    </row>
    <row r="29" spans="2:4" x14ac:dyDescent="0.25">
      <c r="B29" s="5" t="s">
        <v>23</v>
      </c>
      <c r="C29" s="28">
        <f>C16*((C11+C10)*C9)</f>
        <v>471</v>
      </c>
      <c r="D29" s="15"/>
    </row>
    <row r="30" spans="2:4" x14ac:dyDescent="0.25">
      <c r="B30" s="5" t="s">
        <v>46</v>
      </c>
      <c r="C30" s="29">
        <f>(((C29*C$8)*C$18)/60)/60</f>
        <v>1593.55</v>
      </c>
      <c r="D30" s="15"/>
    </row>
    <row r="31" spans="2:4" x14ac:dyDescent="0.25">
      <c r="B31" s="5" t="s">
        <v>33</v>
      </c>
      <c r="C31" s="27">
        <f>C30*C$7</f>
        <v>31871</v>
      </c>
      <c r="D31" s="15"/>
    </row>
    <row r="32" spans="2:4" x14ac:dyDescent="0.25">
      <c r="B32" s="5" t="s">
        <v>34</v>
      </c>
      <c r="C32" s="30">
        <f>(C29*C$8)*C$19</f>
        <v>2048.85</v>
      </c>
      <c r="D32" s="15"/>
    </row>
    <row r="33" spans="2:10" x14ac:dyDescent="0.25">
      <c r="B33" s="5" t="s">
        <v>35</v>
      </c>
      <c r="C33" s="27">
        <f>(((C21*C$20)*C$8)*C$9)*C$23</f>
        <v>696000</v>
      </c>
      <c r="D33" s="15"/>
    </row>
    <row r="34" spans="2:10" ht="15.75" thickBot="1" x14ac:dyDescent="0.3">
      <c r="B34" s="23" t="s">
        <v>22</v>
      </c>
      <c r="C34" s="31">
        <f>C28+C31+C32+C33</f>
        <v>817745.54444444447</v>
      </c>
      <c r="D34" s="15"/>
    </row>
    <row r="35" spans="2:10" x14ac:dyDescent="0.25">
      <c r="C35" s="14"/>
      <c r="D35" s="15"/>
      <c r="J35" s="1" t="s">
        <v>19</v>
      </c>
    </row>
    <row r="36" spans="2:10" x14ac:dyDescent="0.25">
      <c r="C36" s="14"/>
      <c r="D36" s="15"/>
    </row>
    <row r="37" spans="2:10" ht="15.75" thickBot="1" x14ac:dyDescent="0.3">
      <c r="B37" s="2" t="s">
        <v>39</v>
      </c>
      <c r="C37" s="14"/>
      <c r="D37" s="15"/>
    </row>
    <row r="38" spans="2:10" ht="15.75" thickBot="1" x14ac:dyDescent="0.3">
      <c r="B38" s="4" t="s">
        <v>0</v>
      </c>
      <c r="C38" s="4" t="s">
        <v>1</v>
      </c>
      <c r="D38" s="15"/>
    </row>
    <row r="39" spans="2:10" x14ac:dyDescent="0.25">
      <c r="B39" s="22" t="s">
        <v>45</v>
      </c>
      <c r="C39" s="26">
        <f>((((C14*C12)*C8)*C15)/60)/60</f>
        <v>627.32638888888891</v>
      </c>
      <c r="D39" s="15"/>
    </row>
    <row r="40" spans="2:10" x14ac:dyDescent="0.25">
      <c r="B40" s="5" t="s">
        <v>32</v>
      </c>
      <c r="C40" s="27">
        <f>C39*C7</f>
        <v>12546.527777777777</v>
      </c>
      <c r="D40" s="15"/>
    </row>
    <row r="41" spans="2:10" x14ac:dyDescent="0.25">
      <c r="B41" s="5" t="s">
        <v>23</v>
      </c>
      <c r="C41" s="32">
        <f>C17*((C11+C10)*C9)</f>
        <v>157</v>
      </c>
      <c r="D41" s="15"/>
    </row>
    <row r="42" spans="2:10" x14ac:dyDescent="0.25">
      <c r="B42" s="5" t="s">
        <v>46</v>
      </c>
      <c r="C42" s="43">
        <f>(((C41*C$8)*C$18)/60)/60</f>
        <v>531.18333333333328</v>
      </c>
      <c r="D42" s="15"/>
    </row>
    <row r="43" spans="2:10" x14ac:dyDescent="0.25">
      <c r="B43" s="5" t="s">
        <v>33</v>
      </c>
      <c r="C43" s="27">
        <f>C42*C$7</f>
        <v>10623.666666666666</v>
      </c>
      <c r="D43" s="15"/>
    </row>
    <row r="44" spans="2:10" x14ac:dyDescent="0.25">
      <c r="B44" s="5" t="s">
        <v>34</v>
      </c>
      <c r="C44" s="30">
        <f>(C41*C$8)*C$19</f>
        <v>682.94999999999993</v>
      </c>
      <c r="D44" s="15"/>
    </row>
    <row r="45" spans="2:10" x14ac:dyDescent="0.25">
      <c r="B45" s="5" t="s">
        <v>35</v>
      </c>
      <c r="C45" s="27">
        <f>(((C22*C$20)*C$8)*C$9)*C$23</f>
        <v>278400</v>
      </c>
      <c r="D45" s="15"/>
    </row>
    <row r="46" spans="2:10" ht="15.75" thickBot="1" x14ac:dyDescent="0.3">
      <c r="B46" s="23" t="s">
        <v>22</v>
      </c>
      <c r="C46" s="31">
        <f>C40+C43+C44+C45</f>
        <v>302253.14444444445</v>
      </c>
      <c r="D46" s="15"/>
    </row>
    <row r="49" spans="2:3" ht="21" x14ac:dyDescent="0.35">
      <c r="B49" s="24" t="s">
        <v>40</v>
      </c>
      <c r="C49" s="33">
        <f>C34-C46</f>
        <v>515492.4</v>
      </c>
    </row>
  </sheetData>
  <sheetProtection algorithmName="SHA-512" hashValue="OEL2/3qbJrd5nPX+NEdVmbY+2DxBLOtlVzjKPcQJgIFzGqLcNM2d1O5xXr9FEx7hkKP0Oc95c6Ejv4z7pnrWoQ==" saltValue="Rd+bOQIDRyYrQsVgd43RoA==" spinCount="100000" sheet="1" selectLockedCells="1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385BA6A2-378C-410D-8400-CFDFA4EE5CCD}">
          <x14:formula1>
            <xm:f>Sheet1!$B$3:$B$11</xm:f>
          </x14:formula1>
          <xm:sqref>C7</xm:sqref>
        </x14:dataValidation>
        <x14:dataValidation type="list" allowBlank="1" showInputMessage="1" showErrorMessage="1" xr:uid="{AAB69A85-CF61-44ED-A4F0-2A567B26064A}">
          <x14:formula1>
            <xm:f>Sheet1!$C$3:$C$15</xm:f>
          </x14:formula1>
          <xm:sqref>C8</xm:sqref>
        </x14:dataValidation>
        <x14:dataValidation type="list" allowBlank="1" showInputMessage="1" showErrorMessage="1" xr:uid="{5342A1B1-5532-45ED-995A-9D5DC9293A8F}">
          <x14:formula1>
            <xm:f>Sheet1!$D$3:$D$15</xm:f>
          </x14:formula1>
          <xm:sqref>C12</xm:sqref>
        </x14:dataValidation>
        <x14:dataValidation type="list" allowBlank="1" showInputMessage="1" showErrorMessage="1" xr:uid="{A547E5F6-A346-4873-8921-D5507F022230}">
          <x14:formula1>
            <xm:f>Sheet1!$E$3:$E$19</xm:f>
          </x14:formula1>
          <xm:sqref>C13</xm:sqref>
        </x14:dataValidation>
        <x14:dataValidation type="list" allowBlank="1" showInputMessage="1" showErrorMessage="1" xr:uid="{DBD22003-5C4B-4986-B317-3AFCB9B07E2C}">
          <x14:formula1>
            <xm:f>Sheet1!$G$3:$G$15</xm:f>
          </x14:formula1>
          <xm:sqref>C15</xm:sqref>
        </x14:dataValidation>
        <x14:dataValidation type="list" allowBlank="1" showInputMessage="1" showErrorMessage="1" xr:uid="{C9620BA6-3FD1-4740-B5C1-F51ABCBF623A}">
          <x14:formula1>
            <xm:f>Sheet1!$H$3:$H$13</xm:f>
          </x14:formula1>
          <xm:sqref>C16</xm:sqref>
        </x14:dataValidation>
        <x14:dataValidation type="list" allowBlank="1" showInputMessage="1" showErrorMessage="1" xr:uid="{B55E31A5-F349-46ED-B969-64F299A22BAA}">
          <x14:formula1>
            <xm:f>Sheet1!$I$3:$I$15</xm:f>
          </x14:formula1>
          <xm:sqref>C17</xm:sqref>
        </x14:dataValidation>
        <x14:dataValidation type="list" allowBlank="1" showInputMessage="1" showErrorMessage="1" xr:uid="{361DF23F-E2CF-4C7A-BAF9-34121BA36292}">
          <x14:formula1>
            <xm:f>Sheet1!$J$3:$J$19</xm:f>
          </x14:formula1>
          <xm:sqref>C18</xm:sqref>
        </x14:dataValidation>
        <x14:dataValidation type="list" allowBlank="1" showInputMessage="1" showErrorMessage="1" xr:uid="{23F9F6CC-9416-47A0-9D3A-A7E93EB242D2}">
          <x14:formula1>
            <xm:f>Sheet1!$L$3:$L$21</xm:f>
          </x14:formula1>
          <xm:sqref>C23</xm:sqref>
        </x14:dataValidation>
        <x14:dataValidation type="list" allowBlank="1" showInputMessage="1" showErrorMessage="1" xr:uid="{B256DA80-3B9A-4529-88AB-2085A86EE956}">
          <x14:formula1>
            <xm:f>Sheet1!$M$3:$M$13</xm:f>
          </x14:formula1>
          <xm:sqref>C19</xm:sqref>
        </x14:dataValidation>
        <x14:dataValidation type="list" allowBlank="1" showInputMessage="1" showErrorMessage="1" xr:uid="{65F9E84D-C6F4-4FF5-BD65-3227ECCB9EB6}">
          <x14:formula1>
            <xm:f>Sheet1!$N$3:$N$15</xm:f>
          </x14:formula1>
          <xm:sqref>C20</xm:sqref>
        </x14:dataValidation>
        <x14:dataValidation type="list" allowBlank="1" showInputMessage="1" showErrorMessage="1" xr:uid="{5336AA9F-AAA6-41D0-B6C1-2792A2A8AE7D}">
          <x14:formula1>
            <xm:f>Sheet1!$O$3:$O$17</xm:f>
          </x14:formula1>
          <xm:sqref>C10</xm:sqref>
        </x14:dataValidation>
        <x14:dataValidation type="list" allowBlank="1" showInputMessage="1" showErrorMessage="1" xr:uid="{176E1D6E-976B-4BCE-B5B9-0BB9FD3CC853}">
          <x14:formula1>
            <xm:f>Sheet1!$P$3:$P$16</xm:f>
          </x14:formula1>
          <xm:sqref>C11</xm:sqref>
        </x14:dataValidation>
        <x14:dataValidation type="list" allowBlank="1" showInputMessage="1" showErrorMessage="1" xr:uid="{1F99F245-4DFA-4C3F-9610-E2FDD9DC3DC0}">
          <x14:formula1>
            <xm:f>Sheet1!$Q$3:$Q$5</xm:f>
          </x14:formula1>
          <xm:sqref>C9</xm:sqref>
        </x14:dataValidation>
        <x14:dataValidation type="list" allowBlank="1" showInputMessage="1" showErrorMessage="1" xr:uid="{9C1AE1C4-1FE8-4058-A132-7FB0A37D3320}">
          <x14:formula1>
            <xm:f>Sheet1!$K$3:$K$21</xm:f>
          </x14:formula1>
          <xm:sqref>C21:C22</xm:sqref>
        </x14:dataValidation>
        <x14:dataValidation type="list" allowBlank="1" showInputMessage="1" showErrorMessage="1" xr:uid="{67986702-82A1-4904-8C08-3653368ED150}">
          <x14:formula1>
            <xm:f>Sheet1!$F$3:$F$19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3922-D4D7-49EC-AECE-EF78F178848F}">
  <dimension ref="B2:Q21"/>
  <sheetViews>
    <sheetView workbookViewId="0">
      <selection activeCell="E3" sqref="E3"/>
    </sheetView>
  </sheetViews>
  <sheetFormatPr defaultRowHeight="15" x14ac:dyDescent="0.25"/>
  <cols>
    <col min="2" max="2" width="11.85546875" bestFit="1" customWidth="1"/>
    <col min="3" max="3" width="25.28515625" bestFit="1" customWidth="1"/>
    <col min="4" max="4" width="24.28515625" bestFit="1" customWidth="1"/>
    <col min="5" max="6" width="24.140625" bestFit="1" customWidth="1"/>
    <col min="10" max="12" width="12.5703125" customWidth="1"/>
  </cols>
  <sheetData>
    <row r="2" spans="2:17" x14ac:dyDescent="0.25">
      <c r="B2" t="s">
        <v>6</v>
      </c>
      <c r="C2" t="s">
        <v>7</v>
      </c>
      <c r="D2" t="s">
        <v>8</v>
      </c>
      <c r="E2" t="s">
        <v>10</v>
      </c>
      <c r="F2" t="s">
        <v>9</v>
      </c>
      <c r="G2" t="s">
        <v>11</v>
      </c>
      <c r="H2" t="s">
        <v>12</v>
      </c>
      <c r="I2" t="s">
        <v>13</v>
      </c>
      <c r="J2" t="s">
        <v>14</v>
      </c>
      <c r="K2" t="s">
        <v>18</v>
      </c>
      <c r="L2" t="s">
        <v>15</v>
      </c>
      <c r="M2" t="s">
        <v>17</v>
      </c>
      <c r="N2" t="s">
        <v>21</v>
      </c>
      <c r="O2" t="s">
        <v>24</v>
      </c>
      <c r="P2" t="s">
        <v>25</v>
      </c>
      <c r="Q2" t="s">
        <v>27</v>
      </c>
    </row>
    <row r="3" spans="2:17" x14ac:dyDescent="0.25">
      <c r="B3" s="16">
        <v>10</v>
      </c>
      <c r="C3">
        <v>250</v>
      </c>
      <c r="D3">
        <v>10000</v>
      </c>
      <c r="E3" s="11">
        <v>0</v>
      </c>
      <c r="F3" s="11">
        <v>0</v>
      </c>
      <c r="G3">
        <v>0</v>
      </c>
      <c r="H3" s="11">
        <v>0</v>
      </c>
      <c r="I3" s="11">
        <v>0</v>
      </c>
      <c r="J3" s="13">
        <v>0</v>
      </c>
      <c r="K3" s="11">
        <v>0</v>
      </c>
      <c r="L3" s="17">
        <v>0</v>
      </c>
      <c r="M3" s="18">
        <v>0</v>
      </c>
      <c r="N3">
        <v>500</v>
      </c>
      <c r="O3">
        <v>0</v>
      </c>
      <c r="P3">
        <v>0</v>
      </c>
      <c r="Q3">
        <v>1</v>
      </c>
    </row>
    <row r="4" spans="2:17" x14ac:dyDescent="0.25">
      <c r="B4" s="16">
        <v>12.5</v>
      </c>
      <c r="C4">
        <v>260</v>
      </c>
      <c r="D4">
        <v>12500</v>
      </c>
      <c r="E4" s="11">
        <v>2E-3</v>
      </c>
      <c r="F4" s="11">
        <v>2E-3</v>
      </c>
      <c r="G4">
        <v>5</v>
      </c>
      <c r="H4" s="11">
        <v>5.0000000000000001E-3</v>
      </c>
      <c r="I4" s="11">
        <v>2.5000000000000001E-3</v>
      </c>
      <c r="J4" s="13">
        <v>5</v>
      </c>
      <c r="K4" s="11">
        <v>1E-3</v>
      </c>
      <c r="L4" s="17">
        <v>5</v>
      </c>
      <c r="M4" s="18">
        <v>5.0000000000000001E-3</v>
      </c>
      <c r="N4">
        <v>1000</v>
      </c>
      <c r="O4">
        <v>50</v>
      </c>
      <c r="P4">
        <v>500</v>
      </c>
      <c r="Q4">
        <v>2</v>
      </c>
    </row>
    <row r="5" spans="2:17" x14ac:dyDescent="0.25">
      <c r="B5" s="16">
        <v>15</v>
      </c>
      <c r="C5">
        <v>270</v>
      </c>
      <c r="D5">
        <v>15000</v>
      </c>
      <c r="E5" s="11">
        <v>4.0000000000000001E-3</v>
      </c>
      <c r="F5" s="11">
        <v>4.0000000000000001E-3</v>
      </c>
      <c r="G5">
        <v>10</v>
      </c>
      <c r="H5" s="11">
        <v>0.01</v>
      </c>
      <c r="I5" s="11">
        <v>5.0000000000000001E-3</v>
      </c>
      <c r="J5" s="13">
        <v>10</v>
      </c>
      <c r="K5" s="11">
        <v>2E-3</v>
      </c>
      <c r="L5" s="17">
        <v>10</v>
      </c>
      <c r="M5" s="18">
        <v>0.01</v>
      </c>
      <c r="N5">
        <v>2000</v>
      </c>
      <c r="O5">
        <v>100</v>
      </c>
      <c r="P5">
        <v>1000</v>
      </c>
      <c r="Q5">
        <v>3</v>
      </c>
    </row>
    <row r="6" spans="2:17" x14ac:dyDescent="0.25">
      <c r="B6" s="16">
        <v>17.5</v>
      </c>
      <c r="C6">
        <v>280</v>
      </c>
      <c r="D6">
        <v>17500</v>
      </c>
      <c r="E6" s="11">
        <v>6.0000000000000001E-3</v>
      </c>
      <c r="F6" s="11">
        <v>6.0000000000000001E-3</v>
      </c>
      <c r="G6">
        <v>15</v>
      </c>
      <c r="H6" s="11">
        <v>1.4999999999999999E-2</v>
      </c>
      <c r="I6" s="11">
        <v>7.4999999999999997E-3</v>
      </c>
      <c r="J6" s="13">
        <v>15</v>
      </c>
      <c r="K6" s="11">
        <v>3.0000000000000001E-3</v>
      </c>
      <c r="L6" s="17">
        <v>15</v>
      </c>
      <c r="M6" s="18">
        <v>1.4999999999999999E-2</v>
      </c>
      <c r="N6">
        <v>3000</v>
      </c>
      <c r="O6">
        <v>200</v>
      </c>
      <c r="P6">
        <v>2500</v>
      </c>
    </row>
    <row r="7" spans="2:17" x14ac:dyDescent="0.25">
      <c r="B7" s="16">
        <v>20</v>
      </c>
      <c r="C7">
        <v>290</v>
      </c>
      <c r="D7">
        <v>20000</v>
      </c>
      <c r="E7" s="11">
        <v>8.0000000000000002E-3</v>
      </c>
      <c r="F7" s="11">
        <v>8.0000000000000002E-3</v>
      </c>
      <c r="G7">
        <v>20</v>
      </c>
      <c r="H7" s="11">
        <v>0.02</v>
      </c>
      <c r="I7" s="11">
        <v>0.01</v>
      </c>
      <c r="J7" s="13">
        <v>20</v>
      </c>
      <c r="K7" s="11">
        <v>4.0000000000000001E-3</v>
      </c>
      <c r="L7" s="17">
        <v>20</v>
      </c>
      <c r="M7" s="18">
        <v>0.02</v>
      </c>
      <c r="N7">
        <v>4000</v>
      </c>
      <c r="O7">
        <v>300</v>
      </c>
      <c r="P7">
        <v>5000</v>
      </c>
    </row>
    <row r="8" spans="2:17" x14ac:dyDescent="0.25">
      <c r="B8" s="16">
        <v>22.5</v>
      </c>
      <c r="C8">
        <v>300</v>
      </c>
      <c r="D8">
        <v>22250</v>
      </c>
      <c r="E8" s="11">
        <v>0.01</v>
      </c>
      <c r="F8" s="11">
        <v>0.01</v>
      </c>
      <c r="G8">
        <v>25</v>
      </c>
      <c r="H8" s="11">
        <v>2.5000000000000001E-2</v>
      </c>
      <c r="I8" s="11">
        <v>1.2500000000000001E-2</v>
      </c>
      <c r="J8" s="13">
        <v>25</v>
      </c>
      <c r="K8" s="11">
        <v>5.0000000000000001E-3</v>
      </c>
      <c r="L8" s="17">
        <v>25</v>
      </c>
      <c r="M8" s="18">
        <v>2.5000000000000001E-2</v>
      </c>
      <c r="N8">
        <v>5000</v>
      </c>
      <c r="O8">
        <v>400</v>
      </c>
      <c r="P8">
        <v>7500</v>
      </c>
    </row>
    <row r="9" spans="2:17" x14ac:dyDescent="0.25">
      <c r="B9" s="16">
        <v>25</v>
      </c>
      <c r="C9">
        <v>310</v>
      </c>
      <c r="D9">
        <v>25000</v>
      </c>
      <c r="E9" s="11">
        <v>0.02</v>
      </c>
      <c r="F9" s="11">
        <v>0.02</v>
      </c>
      <c r="G9">
        <v>30</v>
      </c>
      <c r="H9" s="11">
        <v>0.03</v>
      </c>
      <c r="I9" s="11">
        <v>1.4999999999999999E-2</v>
      </c>
      <c r="J9" s="13">
        <v>30</v>
      </c>
      <c r="K9" s="11">
        <v>6.0000000000000001E-3</v>
      </c>
      <c r="L9" s="17">
        <v>30</v>
      </c>
      <c r="M9" s="18">
        <v>0.03</v>
      </c>
      <c r="N9">
        <v>7500</v>
      </c>
      <c r="O9">
        <v>500</v>
      </c>
      <c r="P9">
        <v>10000</v>
      </c>
    </row>
    <row r="10" spans="2:17" x14ac:dyDescent="0.25">
      <c r="B10" s="16">
        <v>27.5</v>
      </c>
      <c r="C10">
        <v>320</v>
      </c>
      <c r="D10">
        <v>27500</v>
      </c>
      <c r="E10" s="11">
        <v>0.03</v>
      </c>
      <c r="F10" s="11">
        <v>0.03</v>
      </c>
      <c r="G10">
        <v>35</v>
      </c>
      <c r="H10" s="11">
        <v>3.5000000000000003E-2</v>
      </c>
      <c r="I10" s="11">
        <v>1.7500000000000002E-2</v>
      </c>
      <c r="J10" s="13">
        <v>35</v>
      </c>
      <c r="K10" s="11">
        <v>7.0000000000000001E-3</v>
      </c>
      <c r="L10" s="17">
        <v>35</v>
      </c>
      <c r="M10" s="18">
        <v>3.5000000000000003E-2</v>
      </c>
      <c r="N10">
        <v>10000</v>
      </c>
      <c r="O10">
        <v>600</v>
      </c>
      <c r="P10">
        <v>12500</v>
      </c>
    </row>
    <row r="11" spans="2:17" x14ac:dyDescent="0.25">
      <c r="B11" s="16">
        <v>30</v>
      </c>
      <c r="C11">
        <v>330</v>
      </c>
      <c r="D11">
        <v>30000</v>
      </c>
      <c r="E11" s="11">
        <v>0.04</v>
      </c>
      <c r="F11" s="11">
        <v>0.04</v>
      </c>
      <c r="G11">
        <v>40</v>
      </c>
      <c r="H11" s="11">
        <v>0.04</v>
      </c>
      <c r="I11" s="11">
        <v>0.02</v>
      </c>
      <c r="J11" s="13">
        <v>40</v>
      </c>
      <c r="K11" s="11">
        <v>8.0000000000000002E-3</v>
      </c>
      <c r="L11" s="17">
        <v>40</v>
      </c>
      <c r="M11" s="18">
        <v>0.04</v>
      </c>
      <c r="N11">
        <v>20000</v>
      </c>
      <c r="O11">
        <v>700</v>
      </c>
      <c r="P11">
        <v>15000</v>
      </c>
    </row>
    <row r="12" spans="2:17" x14ac:dyDescent="0.25">
      <c r="C12">
        <v>340</v>
      </c>
      <c r="D12">
        <v>32500</v>
      </c>
      <c r="E12" s="11">
        <v>0.05</v>
      </c>
      <c r="F12" s="11">
        <v>0.05</v>
      </c>
      <c r="G12">
        <v>45</v>
      </c>
      <c r="H12" s="11">
        <v>4.4999999999999998E-2</v>
      </c>
      <c r="I12" s="11">
        <v>2.2499999999999999E-2</v>
      </c>
      <c r="J12" s="13">
        <v>45</v>
      </c>
      <c r="K12" s="11">
        <v>8.9999999999999993E-3</v>
      </c>
      <c r="L12" s="17">
        <v>45</v>
      </c>
      <c r="M12" s="18">
        <v>4.4999999999999998E-2</v>
      </c>
      <c r="N12">
        <v>30000</v>
      </c>
      <c r="O12">
        <v>800</v>
      </c>
      <c r="P12">
        <v>20000</v>
      </c>
    </row>
    <row r="13" spans="2:17" x14ac:dyDescent="0.25">
      <c r="C13">
        <v>350</v>
      </c>
      <c r="D13">
        <v>35000</v>
      </c>
      <c r="E13" s="11">
        <v>0.06</v>
      </c>
      <c r="F13" s="11">
        <v>0.06</v>
      </c>
      <c r="G13">
        <v>50</v>
      </c>
      <c r="H13" s="11">
        <v>0.05</v>
      </c>
      <c r="I13" s="11">
        <v>2.5000000000000001E-2</v>
      </c>
      <c r="J13" s="13">
        <v>50</v>
      </c>
      <c r="K13" s="11">
        <v>0.01</v>
      </c>
      <c r="L13" s="17">
        <v>50</v>
      </c>
      <c r="M13" s="18">
        <v>0.05</v>
      </c>
      <c r="N13">
        <v>40000</v>
      </c>
      <c r="O13">
        <v>900</v>
      </c>
      <c r="P13">
        <v>30000</v>
      </c>
    </row>
    <row r="14" spans="2:17" x14ac:dyDescent="0.25">
      <c r="C14">
        <v>360</v>
      </c>
      <c r="D14">
        <v>37500</v>
      </c>
      <c r="E14" s="11">
        <v>7.0000000000000007E-2</v>
      </c>
      <c r="F14" s="11">
        <v>7.0000000000000007E-2</v>
      </c>
      <c r="G14">
        <v>55</v>
      </c>
      <c r="I14" s="11">
        <v>2.75E-2</v>
      </c>
      <c r="J14" s="13">
        <v>55</v>
      </c>
      <c r="K14" s="11">
        <v>1.4999999999999999E-2</v>
      </c>
      <c r="L14" s="17">
        <v>55</v>
      </c>
      <c r="N14">
        <v>50000</v>
      </c>
      <c r="O14">
        <v>1000</v>
      </c>
      <c r="P14">
        <v>40000</v>
      </c>
    </row>
    <row r="15" spans="2:17" x14ac:dyDescent="0.25">
      <c r="C15">
        <v>364</v>
      </c>
      <c r="D15">
        <v>40000</v>
      </c>
      <c r="E15" s="11">
        <v>0.08</v>
      </c>
      <c r="F15" s="11">
        <v>0.08</v>
      </c>
      <c r="G15">
        <v>60</v>
      </c>
      <c r="I15" s="11">
        <v>0.03</v>
      </c>
      <c r="J15" s="13">
        <v>60</v>
      </c>
      <c r="K15" s="11">
        <v>0.02</v>
      </c>
      <c r="L15" s="17">
        <v>60</v>
      </c>
      <c r="N15">
        <v>75000</v>
      </c>
      <c r="O15">
        <v>1500</v>
      </c>
      <c r="P15">
        <v>50000</v>
      </c>
    </row>
    <row r="16" spans="2:17" x14ac:dyDescent="0.25">
      <c r="E16" s="11">
        <v>0.09</v>
      </c>
      <c r="F16" s="11">
        <v>0.09</v>
      </c>
      <c r="J16" s="12">
        <v>65</v>
      </c>
      <c r="K16" s="11">
        <v>2.5000000000000001E-2</v>
      </c>
      <c r="L16" s="17">
        <v>65</v>
      </c>
      <c r="O16">
        <v>2000</v>
      </c>
      <c r="P16">
        <v>60000</v>
      </c>
    </row>
    <row r="17" spans="5:15" x14ac:dyDescent="0.25">
      <c r="E17" s="11">
        <v>0.1</v>
      </c>
      <c r="F17" s="11">
        <v>0.1</v>
      </c>
      <c r="J17" s="13">
        <v>70</v>
      </c>
      <c r="K17" s="11">
        <v>0.03</v>
      </c>
      <c r="L17" s="17">
        <v>70</v>
      </c>
      <c r="O17">
        <v>2500</v>
      </c>
    </row>
    <row r="18" spans="5:15" x14ac:dyDescent="0.25">
      <c r="E18" s="11">
        <v>0.11</v>
      </c>
      <c r="F18" s="11">
        <v>0.11</v>
      </c>
      <c r="J18" s="13">
        <v>75</v>
      </c>
      <c r="K18" s="11">
        <v>3.5000000000000003E-2</v>
      </c>
      <c r="L18" s="17">
        <v>75</v>
      </c>
    </row>
    <row r="19" spans="5:15" x14ac:dyDescent="0.25">
      <c r="E19" s="11">
        <v>0.12</v>
      </c>
      <c r="F19" s="11">
        <v>0.12</v>
      </c>
      <c r="J19" s="13">
        <v>80</v>
      </c>
      <c r="K19" s="11">
        <v>0.04</v>
      </c>
      <c r="L19" s="17">
        <v>80</v>
      </c>
    </row>
    <row r="20" spans="5:15" x14ac:dyDescent="0.25">
      <c r="K20" s="11">
        <v>4.4999999999999998E-2</v>
      </c>
      <c r="L20" s="17">
        <v>85</v>
      </c>
    </row>
    <row r="21" spans="5:15" x14ac:dyDescent="0.25">
      <c r="K21" s="11">
        <v>0.05</v>
      </c>
      <c r="L21" s="17">
        <v>90</v>
      </c>
    </row>
  </sheetData>
  <sheetProtection algorithmName="SHA-512" hashValue="GH3oNPGUGg8AmqLjUSYeT+NIsxKl4tcoT0UvXEgyIcCQihbkIny2XjXium5KsAr0Ffatfg158tXEkBRHXox6Fw==" saltValue="VUdoVEVsO7cdJoDnt2JBt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62adc93-1361-478a-bb32-c28d2d00df8d}" enabled="0" method="" siteId="{862adc93-1361-478a-bb32-c28d2d00df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2D Barcode ROI Calculator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 Jesus, Annalisa</cp:lastModifiedBy>
  <dcterms:created xsi:type="dcterms:W3CDTF">2025-10-31T09:55:49Z</dcterms:created>
  <dcterms:modified xsi:type="dcterms:W3CDTF">2026-04-15T15:16:45Z</dcterms:modified>
</cp:coreProperties>
</file>